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6545" windowHeight="10320" activeTab="0"/>
  </bookViews>
  <sheets>
    <sheet name="Calcul Impot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<sst xmlns="http://schemas.openxmlformats.org/spreadsheetml/2006/main" count="52" uniqueCount="46">
  <si>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DETAILS DES REVENUS</t>
  </si>
  <si>
    <t>Nb Part</t>
  </si>
  <si>
    <t>Salaires et Assimilés</t>
  </si>
  <si>
    <t>Déduction ou Frais Reels</t>
  </si>
  <si>
    <t>-</t>
  </si>
  <si>
    <t>Abattements 20%</t>
  </si>
  <si>
    <t>Salaires, Rentes nets</t>
  </si>
  <si>
    <t>Revenus imposable</t>
  </si>
  <si>
    <t>Impots soumis au bareme</t>
  </si>
  <si>
    <t>Impot à payer par mois</t>
  </si>
  <si>
    <t>Détails Frais réels</t>
  </si>
  <si>
    <t>Frais déplacements</t>
  </si>
  <si>
    <t>Trajet A/R km</t>
  </si>
  <si>
    <t>Jours travaillés</t>
  </si>
  <si>
    <t>Nb CV</t>
  </si>
  <si>
    <t>Somme</t>
  </si>
  <si>
    <t>Frais Repas</t>
  </si>
  <si>
    <t>Prix d'un repas à domi</t>
  </si>
  <si>
    <t>Prix des repas annuels</t>
  </si>
  <si>
    <t>Restaurant Nbs jours</t>
  </si>
  <si>
    <t>Dépenses restaurant</t>
  </si>
  <si>
    <t>Dépenses repas réels</t>
  </si>
  <si>
    <t>Frais Divers</t>
  </si>
  <si>
    <t>km</t>
  </si>
  <si>
    <t>cv</t>
  </si>
  <si>
    <t>jours</t>
  </si>
  <si>
    <t>Vous</t>
  </si>
  <si>
    <t>Conjoint</t>
  </si>
  <si>
    <t>pour le conjoint deduction de 10%</t>
  </si>
  <si>
    <t>Frais de gardes 25%</t>
  </si>
  <si>
    <t>Déductions divers</t>
  </si>
  <si>
    <t>QF</t>
  </si>
  <si>
    <t>Frais professionnels</t>
  </si>
  <si>
    <t>Frais de déplacement</t>
  </si>
  <si>
    <t>param1 =</t>
  </si>
  <si>
    <t>param2 =</t>
  </si>
  <si>
    <t>(distance parcourue*param1)+param2</t>
  </si>
  <si>
    <t>Chevaux</t>
  </si>
  <si>
    <t>A modifier si nécessaire</t>
  </si>
  <si>
    <t>QFmin</t>
  </si>
  <si>
    <t>QFmax</t>
  </si>
  <si>
    <t>en jaune les sommes ou valuers à modifier</t>
  </si>
  <si>
    <t>formule ((Revenu Impos * param1)-(param2*NBPart))</t>
  </si>
  <si>
    <t>Qfmin &gt;QF&gt; Qfmax</t>
  </si>
  <si>
    <t>Distance parcourues</t>
  </si>
  <si>
    <t>&gt; la formule à appliquer est fonction du QF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</si>
</sst>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#,##0\ &quot;€&quot;"/>
    <numFmt numFmtId="175" formatCode="#,##0\ [$FRF]"/>
    <numFmt numFmtId="176" formatCode="#,##0\ [$€-1]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176" fontId="3" fillId="2" borderId="1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/>
      <protection locked="0"/>
    </xf>
    <xf numFmtId="174" fontId="3" fillId="0" borderId="1" xfId="0" applyNumberFormat="1" applyFont="1" applyBorder="1" applyAlignment="1">
      <alignment/>
    </xf>
    <xf numFmtId="175" fontId="3" fillId="0" borderId="1" xfId="0" applyNumberFormat="1" applyFont="1" applyBorder="1" applyAlignment="1">
      <alignment/>
    </xf>
    <xf numFmtId="20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14" sqref="H14"/>
    </sheetView>
  </sheetViews>
  <sheetFormatPr defaultColWidth="11.421875" defaultRowHeight="12.75"/>
  <cols>
    <col min="2" max="2" width="19.140625" style="0" bestFit="1" customWidth="1"/>
    <col min="7" max="7" width="15.00390625" style="0" customWidth="1"/>
    <col min="9" max="9" width="13.140625" style="0" customWidth="1"/>
    <col min="10" max="10" width="13.57421875" style="0" customWidth="1"/>
    <col min="11" max="11" width="13.28125" style="0" customWidth="1"/>
  </cols>
  <sheetData>
    <row r="1" spans="1:7" ht="12.75">
      <c r="A1" s="8" t="s">
        <v>0</v>
      </c>
      <c r="B1" s="8"/>
      <c r="C1" s="8">
        <v>2006</v>
      </c>
      <c r="D1" s="1"/>
      <c r="E1" s="1"/>
      <c r="F1" s="1" t="s">
        <v>1</v>
      </c>
      <c r="G1" s="1"/>
    </row>
    <row r="2" spans="1:8" ht="12.75">
      <c r="A2" s="8"/>
      <c r="B2" s="8"/>
      <c r="C2" s="8"/>
      <c r="D2" s="1"/>
      <c r="E2" s="1"/>
      <c r="F2" s="10">
        <v>2</v>
      </c>
      <c r="G2" s="6"/>
      <c r="H2" t="s">
        <v>41</v>
      </c>
    </row>
    <row r="3" spans="1:8" ht="12.75">
      <c r="A3" s="8"/>
      <c r="B3" s="8"/>
      <c r="C3" s="8"/>
      <c r="D3" s="1"/>
      <c r="E3" s="1"/>
      <c r="F3" s="1"/>
      <c r="G3" s="1"/>
      <c r="H3" s="7"/>
    </row>
    <row r="4" spans="1:7" ht="12.75">
      <c r="A4" s="8"/>
      <c r="B4" s="8"/>
      <c r="C4" s="8"/>
      <c r="D4" s="1" t="s">
        <v>26</v>
      </c>
      <c r="E4" s="1" t="s">
        <v>27</v>
      </c>
      <c r="F4" s="1"/>
      <c r="G4" s="1"/>
    </row>
    <row r="5" spans="1:7" ht="12.75">
      <c r="A5" s="8" t="s">
        <v>2</v>
      </c>
      <c r="B5" s="8"/>
      <c r="C5" s="8"/>
      <c r="D5" s="9">
        <v>30000</v>
      </c>
      <c r="E5" s="9">
        <v>20000</v>
      </c>
      <c r="F5" s="4">
        <f>SUM(D5:E5)</f>
        <v>50000</v>
      </c>
      <c r="G5" s="1"/>
    </row>
    <row r="6" spans="1:8" ht="12.75">
      <c r="A6" s="8" t="s">
        <v>3</v>
      </c>
      <c r="B6" s="8"/>
      <c r="C6" s="8" t="s">
        <v>4</v>
      </c>
      <c r="D6" s="4">
        <f>IF(E20=0,(D5)-((90/100)*(D5)),IF(E23&gt;5001,E24,F24)+E31+E32)</f>
        <v>4944</v>
      </c>
      <c r="E6" s="4">
        <f>(E5)-((90/100)*(E5))</f>
        <v>2000</v>
      </c>
      <c r="F6" s="1"/>
      <c r="G6" s="1"/>
      <c r="H6" t="s">
        <v>28</v>
      </c>
    </row>
    <row r="7" spans="1:7" ht="12.75">
      <c r="A7" s="8" t="s">
        <v>5</v>
      </c>
      <c r="B7" s="8"/>
      <c r="C7" s="8" t="s">
        <v>4</v>
      </c>
      <c r="D7" s="4">
        <f>(D5-D6)-((80/100)*(D5-D6))</f>
        <v>5011.199999999997</v>
      </c>
      <c r="E7" s="4">
        <f>(E5-E6)-((80/100)*(E5-E6))</f>
        <v>3600</v>
      </c>
      <c r="F7" s="2"/>
      <c r="G7" s="1"/>
    </row>
    <row r="8" spans="1:7" ht="12.75">
      <c r="A8" s="8" t="s">
        <v>6</v>
      </c>
      <c r="B8" s="8"/>
      <c r="C8" s="8"/>
      <c r="D8" s="4">
        <f>D5-D6-D7</f>
        <v>20044.800000000003</v>
      </c>
      <c r="E8" s="4">
        <f>E5-E6-E7</f>
        <v>14400</v>
      </c>
      <c r="F8" s="2">
        <f>D8+E8</f>
        <v>34444.8</v>
      </c>
      <c r="G8" s="3"/>
    </row>
    <row r="9" spans="1:7" ht="12.75">
      <c r="A9" s="8"/>
      <c r="B9" s="8"/>
      <c r="C9" s="8"/>
      <c r="D9" s="4"/>
      <c r="E9" s="4"/>
      <c r="F9" s="2"/>
      <c r="G9" s="3"/>
    </row>
    <row r="10" spans="1:9" ht="12.75">
      <c r="A10" s="8"/>
      <c r="B10" s="8"/>
      <c r="C10" s="8" t="s">
        <v>22</v>
      </c>
      <c r="D10" s="8" t="s">
        <v>29</v>
      </c>
      <c r="E10" s="1"/>
      <c r="F10" s="10">
        <v>0</v>
      </c>
      <c r="G10" s="3"/>
      <c r="I10" t="s">
        <v>38</v>
      </c>
    </row>
    <row r="11" spans="1:7" ht="12.75">
      <c r="A11" s="8"/>
      <c r="B11" s="8"/>
      <c r="C11" s="8"/>
      <c r="D11" s="8" t="s">
        <v>30</v>
      </c>
      <c r="E11" s="1"/>
      <c r="F11" s="10">
        <v>0</v>
      </c>
      <c r="G11" s="3"/>
    </row>
    <row r="12" spans="1:7" ht="12.75">
      <c r="A12" s="8" t="s">
        <v>7</v>
      </c>
      <c r="B12" s="8"/>
      <c r="C12" s="8"/>
      <c r="D12" s="8"/>
      <c r="E12" s="1"/>
      <c r="F12" s="12">
        <f>(F8-(F10+F11))</f>
        <v>34444.8</v>
      </c>
      <c r="G12" s="13">
        <f>F12*6.55957</f>
        <v>225943.07673600002</v>
      </c>
    </row>
    <row r="13" spans="1:8" ht="12.75">
      <c r="A13" s="8"/>
      <c r="B13" s="8"/>
      <c r="C13" s="8"/>
      <c r="D13" s="8"/>
      <c r="E13" s="14" t="s">
        <v>31</v>
      </c>
      <c r="F13" s="2">
        <f>F5/F2</f>
        <v>25000</v>
      </c>
      <c r="G13" s="3"/>
      <c r="H13" t="s">
        <v>45</v>
      </c>
    </row>
    <row r="14" spans="1:8" ht="12.75">
      <c r="A14" s="8"/>
      <c r="B14" s="8"/>
      <c r="C14" s="8"/>
      <c r="D14" s="8"/>
      <c r="E14" s="1"/>
      <c r="F14" s="2"/>
      <c r="G14" s="3"/>
      <c r="H14" t="s">
        <v>42</v>
      </c>
    </row>
    <row r="15" spans="1:11" ht="12.75">
      <c r="A15" s="8" t="s">
        <v>8</v>
      </c>
      <c r="B15" s="8"/>
      <c r="C15" s="8">
        <v>16</v>
      </c>
      <c r="D15" s="8"/>
      <c r="E15" s="1"/>
      <c r="F15" s="4">
        <f>IF(F13&lt;I19,(F12*I16)-(I17*F2),IF(F13&lt;J19,(F12*J16)-(J17*F2),IF(F13&gt;K18,(F12*K16)-(K17*F2))))</f>
        <v>3181.5062400000024</v>
      </c>
      <c r="G15" s="13">
        <f>F15*6.55957</f>
        <v>20869.312886716816</v>
      </c>
      <c r="H15" t="s">
        <v>31</v>
      </c>
      <c r="I15" s="15" t="s">
        <v>43</v>
      </c>
      <c r="J15" s="15"/>
      <c r="K15" s="15"/>
    </row>
    <row r="16" spans="1:11" ht="12.75">
      <c r="A16" s="8"/>
      <c r="B16" s="8"/>
      <c r="C16" s="8"/>
      <c r="D16" s="8" t="s">
        <v>9</v>
      </c>
      <c r="E16" s="1"/>
      <c r="F16" s="12">
        <f>F15/10</f>
        <v>318.1506240000002</v>
      </c>
      <c r="G16" s="13">
        <f>F16*6.55957</f>
        <v>2086.9312886716816</v>
      </c>
      <c r="H16" t="s">
        <v>34</v>
      </c>
      <c r="I16">
        <v>0.1914</v>
      </c>
      <c r="J16">
        <v>0.2826</v>
      </c>
      <c r="K16">
        <v>0.3738</v>
      </c>
    </row>
    <row r="17" spans="1:11" ht="12.75">
      <c r="A17" s="8"/>
      <c r="B17" s="8"/>
      <c r="C17" s="8"/>
      <c r="D17" s="1"/>
      <c r="E17" s="1"/>
      <c r="F17" s="2"/>
      <c r="G17" s="3"/>
      <c r="H17" t="s">
        <v>35</v>
      </c>
      <c r="I17">
        <v>1322.92</v>
      </c>
      <c r="J17">
        <v>2668.39</v>
      </c>
      <c r="K17">
        <v>4846.98</v>
      </c>
    </row>
    <row r="18" spans="1:11" ht="12.75">
      <c r="A18" s="8" t="s">
        <v>10</v>
      </c>
      <c r="B18" s="8"/>
      <c r="C18" s="8"/>
      <c r="D18" s="1"/>
      <c r="E18" s="1"/>
      <c r="F18" s="1"/>
      <c r="G18" s="1"/>
      <c r="H18" t="s">
        <v>39</v>
      </c>
      <c r="I18">
        <v>8382</v>
      </c>
      <c r="J18">
        <v>14753</v>
      </c>
      <c r="K18">
        <v>23888</v>
      </c>
    </row>
    <row r="19" spans="1:11" ht="12.75">
      <c r="A19" s="8"/>
      <c r="B19" s="8" t="s">
        <v>11</v>
      </c>
      <c r="C19" s="8"/>
      <c r="D19" s="1"/>
      <c r="E19" s="1"/>
      <c r="F19" s="1"/>
      <c r="G19" s="1"/>
      <c r="H19" t="s">
        <v>40</v>
      </c>
      <c r="I19">
        <v>14753</v>
      </c>
      <c r="J19">
        <v>23888</v>
      </c>
      <c r="K19">
        <v>38868</v>
      </c>
    </row>
    <row r="20" spans="1:10" ht="12.75">
      <c r="A20" s="8"/>
      <c r="B20" s="8"/>
      <c r="C20" s="8" t="s">
        <v>12</v>
      </c>
      <c r="D20" s="1"/>
      <c r="E20" s="11">
        <v>60</v>
      </c>
      <c r="F20" s="1" t="s">
        <v>23</v>
      </c>
      <c r="G20" s="1"/>
      <c r="H20" t="s">
        <v>33</v>
      </c>
      <c r="J20" t="s">
        <v>36</v>
      </c>
    </row>
    <row r="21" spans="1:12" ht="12.75">
      <c r="A21" s="8"/>
      <c r="B21" s="8"/>
      <c r="C21" s="8" t="s">
        <v>13</v>
      </c>
      <c r="D21" s="1"/>
      <c r="E21" s="11">
        <v>200</v>
      </c>
      <c r="F21" s="1" t="s">
        <v>25</v>
      </c>
      <c r="G21" s="1"/>
      <c r="H21" t="s">
        <v>37</v>
      </c>
      <c r="I21">
        <v>4</v>
      </c>
      <c r="J21">
        <v>5</v>
      </c>
      <c r="K21">
        <v>6</v>
      </c>
      <c r="L21">
        <v>7</v>
      </c>
    </row>
    <row r="22" spans="1:12" ht="12.75">
      <c r="A22" s="8"/>
      <c r="B22" s="8"/>
      <c r="C22" s="8" t="s">
        <v>14</v>
      </c>
      <c r="D22" s="1"/>
      <c r="E22" s="11">
        <v>5</v>
      </c>
      <c r="F22" s="1" t="s">
        <v>24</v>
      </c>
      <c r="G22" s="1"/>
      <c r="H22" t="s">
        <v>34</v>
      </c>
      <c r="I22">
        <v>0.235</v>
      </c>
      <c r="J22">
        <v>0.257</v>
      </c>
      <c r="K22">
        <v>0.271</v>
      </c>
      <c r="L22">
        <v>0.285</v>
      </c>
    </row>
    <row r="23" spans="1:12" ht="12.75">
      <c r="A23" s="8"/>
      <c r="B23" s="8"/>
      <c r="C23" s="8" t="s">
        <v>44</v>
      </c>
      <c r="D23" s="1"/>
      <c r="E23" s="5">
        <f>E21*E20</f>
        <v>12000</v>
      </c>
      <c r="F23" s="1" t="s">
        <v>23</v>
      </c>
      <c r="G23" s="1"/>
      <c r="H23" t="s">
        <v>35</v>
      </c>
      <c r="I23">
        <v>938</v>
      </c>
      <c r="J23">
        <v>1060</v>
      </c>
      <c r="K23">
        <v>1095</v>
      </c>
      <c r="L23">
        <v>1135</v>
      </c>
    </row>
    <row r="24" spans="1:7" ht="12.75">
      <c r="A24" s="8"/>
      <c r="B24" s="8"/>
      <c r="C24" s="8" t="s">
        <v>15</v>
      </c>
      <c r="D24" s="1"/>
      <c r="E24" s="4">
        <f>IF(E22=5,(E23*J22)+J23,IF(E22=6,(E23*K22)+K23,IF(E22=7,(E23*L22)+L23,IF(E22=4,(E23*I22)+I23,0))))</f>
        <v>4144</v>
      </c>
      <c r="F24" s="4">
        <f>IF(E22=5,(E23*0.469),IF(E22=6,(E23*0.489),IF(E22=7,(E23*0.511),IF(E22=4,(E23*0.422)))))</f>
        <v>5628</v>
      </c>
      <c r="G24" s="1"/>
    </row>
    <row r="25" spans="1:7" ht="12.75">
      <c r="A25" s="8"/>
      <c r="B25" s="8"/>
      <c r="C25" s="8"/>
      <c r="D25" s="1"/>
      <c r="E25" s="4"/>
      <c r="F25" s="1"/>
      <c r="G25" s="1"/>
    </row>
    <row r="26" spans="1:7" ht="12.75">
      <c r="A26" s="8"/>
      <c r="B26" s="8" t="s">
        <v>16</v>
      </c>
      <c r="C26" s="8"/>
      <c r="D26" s="1"/>
      <c r="E26" s="4"/>
      <c r="F26" s="1"/>
      <c r="G26" s="1"/>
    </row>
    <row r="27" spans="1:7" ht="12.75">
      <c r="A27" s="8"/>
      <c r="B27" s="8"/>
      <c r="C27" s="8" t="s">
        <v>17</v>
      </c>
      <c r="D27" s="1"/>
      <c r="E27" s="9">
        <v>4</v>
      </c>
      <c r="F27" s="1"/>
      <c r="G27" s="1"/>
    </row>
    <row r="28" spans="1:7" ht="12.75">
      <c r="A28" s="8"/>
      <c r="B28" s="8"/>
      <c r="C28" s="8" t="s">
        <v>18</v>
      </c>
      <c r="D28" s="1"/>
      <c r="E28" s="4">
        <f>E27*(E21-E29)</f>
        <v>800</v>
      </c>
      <c r="F28" s="1"/>
      <c r="G28" s="1"/>
    </row>
    <row r="29" spans="1:7" ht="12.75">
      <c r="A29" s="8"/>
      <c r="B29" s="8"/>
      <c r="C29" s="8" t="s">
        <v>19</v>
      </c>
      <c r="D29" s="1"/>
      <c r="E29" s="11">
        <v>0</v>
      </c>
      <c r="F29" s="1" t="s">
        <v>25</v>
      </c>
      <c r="G29" s="1"/>
    </row>
    <row r="30" spans="1:7" ht="12.75">
      <c r="A30" s="8"/>
      <c r="B30" s="8"/>
      <c r="C30" s="8" t="s">
        <v>20</v>
      </c>
      <c r="D30" s="1"/>
      <c r="E30" s="9">
        <v>0</v>
      </c>
      <c r="F30" s="1"/>
      <c r="G30" s="1"/>
    </row>
    <row r="31" spans="1:7" ht="12.75">
      <c r="A31" s="8"/>
      <c r="B31" s="8"/>
      <c r="C31" s="8" t="s">
        <v>21</v>
      </c>
      <c r="D31" s="1"/>
      <c r="E31" s="4">
        <f>(E30-(E27*E29))+E28</f>
        <v>800</v>
      </c>
      <c r="F31" s="1"/>
      <c r="G31" s="1"/>
    </row>
    <row r="32" spans="1:7" ht="12.75">
      <c r="A32" s="8"/>
      <c r="B32" s="8" t="s">
        <v>32</v>
      </c>
      <c r="C32" s="8"/>
      <c r="D32" s="8"/>
      <c r="E32" s="2">
        <v>0</v>
      </c>
      <c r="F32" s="1"/>
      <c r="G32" s="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AKMBN209</dc:creator>
  <cp:keywords/>
  <dc:description/>
  <cp:lastModifiedBy>cmoabel@free.fr</cp:lastModifiedBy>
  <cp:lastPrinted>2004-03-28T16:57:37Z</cp:lastPrinted>
  <dcterms:created xsi:type="dcterms:W3CDTF">2004-02-28T08:15:14Z</dcterms:created>
  <dcterms:modified xsi:type="dcterms:W3CDTF">2006-10-18T09:21:17Z</dcterms:modified>
  <cp:category/>
  <cp:version/>
  <cp:contentType/>
  <cp:contentStatus/>
</cp:coreProperties>
</file>